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Produktivitetsudvikling" sheetId="2" r:id="rId1"/>
    <sheet name="Benchmarkingpotentiale" sheetId="1" r:id="rId2"/>
  </sheets>
  <externalReferences>
    <externalReference r:id="rId3"/>
  </externalReferences>
  <definedNames>
    <definedName name="rente" localSheetId="0">'[1]Potentialer og krav'!#REF!</definedName>
    <definedName name="rente">'[1]Potentialer og krav'!#REF!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H41" i="2"/>
  <c r="I41" i="2"/>
  <c r="J41" i="2"/>
  <c r="K41" i="2"/>
  <c r="L41" i="2"/>
  <c r="M41" i="2"/>
  <c r="N41" i="2"/>
  <c r="O41" i="2"/>
  <c r="P41" i="2"/>
  <c r="F41" i="2"/>
  <c r="D37" i="2" l="1"/>
  <c r="D24" i="2"/>
  <c r="F25" i="2"/>
  <c r="G25" i="2"/>
  <c r="H25" i="2"/>
  <c r="I25" i="2"/>
  <c r="J25" i="2"/>
  <c r="K25" i="2"/>
  <c r="K13" i="2" s="1"/>
  <c r="L25" i="2"/>
  <c r="L13" i="2" s="1"/>
  <c r="M25" i="2"/>
  <c r="M13" i="2" s="1"/>
  <c r="N25" i="2"/>
  <c r="O25" i="2"/>
  <c r="P25" i="2"/>
  <c r="G38" i="2"/>
  <c r="G13" i="2" s="1"/>
  <c r="H38" i="2"/>
  <c r="H13" i="2" s="1"/>
  <c r="I38" i="2"/>
  <c r="I13" i="2" s="1"/>
  <c r="J38" i="2"/>
  <c r="J13" i="2" s="1"/>
  <c r="K38" i="2"/>
  <c r="L38" i="2"/>
  <c r="M38" i="2"/>
  <c r="N38" i="2"/>
  <c r="N13" i="2" s="1"/>
  <c r="O38" i="2"/>
  <c r="O13" i="2" s="1"/>
  <c r="P38" i="2"/>
  <c r="P13" i="2" s="1"/>
  <c r="F38" i="2"/>
  <c r="F13" i="2" s="1"/>
  <c r="G15" i="2" l="1"/>
  <c r="H15" i="2"/>
  <c r="I15" i="2"/>
  <c r="J15" i="2"/>
  <c r="K15" i="2"/>
  <c r="L15" i="2"/>
  <c r="M15" i="2"/>
  <c r="N15" i="2"/>
  <c r="O15" i="2"/>
  <c r="P15" i="2"/>
  <c r="F15" i="2"/>
  <c r="C27" i="2"/>
  <c r="C40" i="2"/>
  <c r="C39" i="2"/>
  <c r="C26" i="2"/>
  <c r="D12" i="2" l="1"/>
  <c r="D20" i="2" s="1"/>
  <c r="E12" i="2" s="1"/>
  <c r="R4" i="2"/>
  <c r="C15" i="2" l="1"/>
  <c r="E20" i="2"/>
  <c r="F12" i="2" s="1"/>
  <c r="C14" i="2" l="1"/>
  <c r="C41" i="2" l="1"/>
  <c r="D45" i="2" l="1"/>
  <c r="E37" i="2" s="1"/>
  <c r="E45" i="2" l="1"/>
  <c r="F37" i="2" s="1"/>
  <c r="D32" i="2"/>
  <c r="E24" i="2" s="1"/>
  <c r="E32" i="2" l="1"/>
  <c r="F24" i="2" s="1"/>
  <c r="F45" i="2" l="1"/>
  <c r="G37" i="2" s="1"/>
  <c r="G45" i="2" l="1"/>
  <c r="H37" i="2" s="1"/>
  <c r="H45" i="2" l="1"/>
  <c r="I37" i="2" s="1"/>
  <c r="I45" i="2" l="1"/>
  <c r="J37" i="2" s="1"/>
  <c r="J45" i="2" l="1"/>
  <c r="K37" i="2" s="1"/>
  <c r="K45" i="2" l="1"/>
  <c r="L37" i="2" s="1"/>
  <c r="L45" i="2" l="1"/>
  <c r="M37" i="2" s="1"/>
  <c r="M45" i="2" l="1"/>
  <c r="N37" i="2" s="1"/>
  <c r="N45" i="2" l="1"/>
  <c r="O37" i="2" s="1"/>
  <c r="O45" i="2" l="1"/>
  <c r="P37" i="2" l="1"/>
  <c r="C37" i="2" s="1"/>
  <c r="P45" i="2" l="1"/>
  <c r="C42" i="2"/>
  <c r="C13" i="2"/>
  <c r="C9" i="1" l="1"/>
  <c r="C8" i="1"/>
  <c r="L28" i="2" l="1"/>
  <c r="L16" i="2" s="1"/>
  <c r="M28" i="2"/>
  <c r="M16" i="2" s="1"/>
  <c r="O28" i="2"/>
  <c r="O16" i="2" s="1"/>
  <c r="I28" i="2"/>
  <c r="I16" i="2" s="1"/>
  <c r="F28" i="2"/>
  <c r="J28" i="2"/>
  <c r="J16" i="2" s="1"/>
  <c r="P28" i="2"/>
  <c r="P16" i="2" s="1"/>
  <c r="K28" i="2"/>
  <c r="K16" i="2" s="1"/>
  <c r="N28" i="2"/>
  <c r="N16" i="2" s="1"/>
  <c r="G28" i="2"/>
  <c r="G16" i="2" s="1"/>
  <c r="H28" i="2"/>
  <c r="H16" i="2" s="1"/>
  <c r="F16" i="2" l="1"/>
  <c r="F20" i="2" s="1"/>
  <c r="C28" i="2"/>
  <c r="F32" i="2"/>
  <c r="G24" i="2" l="1"/>
  <c r="G32" i="2" s="1"/>
  <c r="G12" i="2"/>
  <c r="G20" i="2"/>
  <c r="C16" i="2"/>
  <c r="H12" i="2" l="1"/>
  <c r="H20" i="2" s="1"/>
  <c r="H24" i="2"/>
  <c r="H32" i="2" s="1"/>
  <c r="I24" i="2" l="1"/>
  <c r="I32" i="2"/>
  <c r="I12" i="2"/>
  <c r="I20" i="2" l="1"/>
  <c r="J24" i="2"/>
  <c r="J32" i="2" s="1"/>
  <c r="K24" i="2" l="1"/>
  <c r="K32" i="2"/>
  <c r="J12" i="2"/>
  <c r="J20" i="2" l="1"/>
  <c r="L24" i="2"/>
  <c r="L32" i="2"/>
  <c r="M24" i="2" l="1"/>
  <c r="M32" i="2" s="1"/>
  <c r="K12" i="2"/>
  <c r="K20" i="2"/>
  <c r="L12" i="2" s="1"/>
  <c r="L20" i="2" s="1"/>
  <c r="M12" i="2" l="1"/>
  <c r="M20" i="2" s="1"/>
  <c r="N24" i="2"/>
  <c r="N32" i="2" s="1"/>
  <c r="O24" i="2" l="1"/>
  <c r="O32" i="2" s="1"/>
  <c r="N12" i="2"/>
  <c r="N20" i="2" s="1"/>
  <c r="O12" i="2" l="1"/>
  <c r="O20" i="2"/>
  <c r="P24" i="2"/>
  <c r="C24" i="2" s="1"/>
  <c r="C29" i="2" s="1"/>
  <c r="P32" i="2"/>
  <c r="P12" i="2" l="1"/>
  <c r="C12" i="2" s="1"/>
  <c r="C17" i="2" s="1"/>
  <c r="P20" i="2" l="1"/>
</calcChain>
</file>

<file path=xl/sharedStrings.xml><?xml version="1.0" encoding="utf-8"?>
<sst xmlns="http://schemas.openxmlformats.org/spreadsheetml/2006/main" count="45" uniqueCount="31">
  <si>
    <t>Drikkevand:</t>
  </si>
  <si>
    <t>Spildevand:</t>
  </si>
  <si>
    <t>Benchmarkingpotentiale i mio. kr.</t>
  </si>
  <si>
    <t>Indhentningsperiode (i år)</t>
  </si>
  <si>
    <t>Drikkevand (2018):</t>
  </si>
  <si>
    <t>Spildevand (2019):</t>
  </si>
  <si>
    <t>Nyt omkostningsniveau (mio. kr.)</t>
  </si>
  <si>
    <t>Tillæg (mio. kr.)</t>
  </si>
  <si>
    <t>Produktivitetspotentiale (mio. kr.)</t>
  </si>
  <si>
    <t>Produktivitetsudvikling</t>
  </si>
  <si>
    <t xml:space="preserve">Opex, mio. kr. </t>
  </si>
  <si>
    <t>Capex, mio. kr.</t>
  </si>
  <si>
    <t>I alt</t>
  </si>
  <si>
    <t>Totex, mio. kr.</t>
  </si>
  <si>
    <t>Lønpræmier</t>
  </si>
  <si>
    <t>Konsolidering (årlig ekstra besparelse)</t>
  </si>
  <si>
    <t>Teknologisk udvikling (årlig ekstra besparelse)</t>
  </si>
  <si>
    <t>BM-potentialer (årlig besparelse)</t>
  </si>
  <si>
    <t>DRIKKEVAND (i mio. kr.)</t>
  </si>
  <si>
    <t>Produktivitetspotentiale</t>
  </si>
  <si>
    <t>SAMLET (i mio. kr.)</t>
  </si>
  <si>
    <t>SPILDEVAND (i mio. kr.)</t>
  </si>
  <si>
    <t>Nyt omkostningsniveau</t>
  </si>
  <si>
    <t>Samlet</t>
  </si>
  <si>
    <t>Årligt potentiale</t>
  </si>
  <si>
    <t>Drikkevand, 2017</t>
  </si>
  <si>
    <t>Spildevand, 2018</t>
  </si>
  <si>
    <t>Faktiske omkostninger</t>
  </si>
  <si>
    <t>Fra "Bilag 5" her: https://www.kfst.dk/vandtilsyn/benchmarking/%C3%B8konomiske-rammer-modelbeskrivelse-og-resultater/benchmarking-2019/</t>
  </si>
  <si>
    <t>Fra "Bilag 6" her: https://www.kfst.dk/vandtilsyn/benchmarking/%C3%B8konomiske-rammer-modelbeskrivelse-og-resultater/benchmarking-2020/</t>
  </si>
  <si>
    <t>Spildevand CAPEX relativt til drikkevand CAPEX (anvendt i afsnit 2.6 i analysen)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</si>
</sst>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Alignment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1" fillId="2" borderId="0" xfId="0" applyFont="1" applyFill="1"/>
    <xf numFmtId="3" fontId="0" fillId="2" borderId="0" xfId="0" applyNumberFormat="1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Fill="1"/>
    <xf numFmtId="1" fontId="1" fillId="0" borderId="0" xfId="0" applyNumberFormat="1" applyFont="1" applyFill="1"/>
    <xf numFmtId="1" fontId="1" fillId="3" borderId="0" xfId="0" applyNumberFormat="1" applyFont="1" applyFill="1"/>
    <xf numFmtId="1" fontId="0" fillId="0" borderId="0" xfId="0" applyNumberFormat="1" applyFill="1"/>
    <xf numFmtId="0" fontId="0" fillId="3" borderId="0" xfId="0" applyFill="1"/>
    <xf numFmtId="1" fontId="0" fillId="3" borderId="0" xfId="0" applyNumberFormat="1" applyFill="1"/>
    <xf numFmtId="0" fontId="1" fillId="3" borderId="0" xfId="0" applyFont="1" applyFill="1"/>
    <xf numFmtId="3" fontId="0" fillId="3" borderId="0" xfId="0" applyNumberFormat="1" applyFill="1"/>
    <xf numFmtId="10" fontId="0" fillId="4" borderId="0" xfId="0" applyNumberFormat="1" applyFill="1"/>
    <xf numFmtId="9" fontId="0" fillId="0" borderId="0" xfId="2" applyFont="1"/>
    <xf numFmtId="0" fontId="1" fillId="0" borderId="0" xfId="0" applyFont="1" applyFill="1"/>
    <xf numFmtId="0" fontId="0" fillId="2" borderId="0" xfId="0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 applyBorder="1"/>
    <xf numFmtId="3" fontId="0" fillId="0" borderId="0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164" fontId="0" fillId="0" borderId="0" xfId="0" applyNumberFormat="1"/>
    <xf numFmtId="10" fontId="0" fillId="5" borderId="0" xfId="0" applyNumberFormat="1" applyFill="1"/>
  </cellXfs>
  <cellStyles count="3">
    <cellStyle name="Normal" xfId="0" builtinId="0"/>
    <cellStyle name="Normal 2" xfId="1"/>
    <cellStyle name="Pro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kfst.dk/VAND/Sagsbehandling/Benchmarking/Benchmarking%202018%20-%20sagsbehandling/Dataark%20til%20sagsbehandling/Statusark%20BM%20spildevand2018%20-%20Efter%20MOGS-klages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entialer og krav"/>
      <sheetName val="Netvolumenmål"/>
      <sheetName val="Costdrivere"/>
      <sheetName val="Opdelte costdrivere"/>
      <sheetName val="Opdelt renseanlæg"/>
      <sheetName val="Tæthed"/>
      <sheetName val="Tillæg"/>
      <sheetName val="korr grundlag"/>
      <sheetName val="Costdriveranalyse"/>
      <sheetName val="Alder"/>
      <sheetName val="Ark1"/>
      <sheetName val="Ark2"/>
    </sheetNames>
    <sheetDataSet>
      <sheetData sheetId="0"/>
      <sheetData sheetId="1">
        <row r="2">
          <cell r="B2" t="str">
            <v>ID nummer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4"/>
  <sheetViews>
    <sheetView tabSelected="1" zoomScale="85" zoomScaleNormal="85" workbookViewId="0">
      <selection activeCell="A45" sqref="A45"/>
    </sheetView>
  </sheetViews>
  <sheetFormatPr defaultRowHeight="15" x14ac:dyDescent="0.25"/>
  <cols>
    <col min="2" max="2" width="40" customWidth="1"/>
    <col min="3" max="3" width="14.140625" customWidth="1"/>
    <col min="4" max="4" width="8.7109375" customWidth="1"/>
    <col min="5" max="6" width="12.5703125" bestFit="1" customWidth="1"/>
    <col min="18" max="18" width="43" bestFit="1" customWidth="1"/>
  </cols>
  <sheetData>
    <row r="2" spans="2:20" x14ac:dyDescent="0.25">
      <c r="B2" s="3" t="s">
        <v>27</v>
      </c>
      <c r="C2" s="1"/>
      <c r="D2" s="1"/>
      <c r="E2" s="1"/>
    </row>
    <row r="3" spans="2:20" ht="30" x14ac:dyDescent="0.25">
      <c r="B3" s="6"/>
      <c r="C3" s="5" t="s">
        <v>10</v>
      </c>
      <c r="D3" s="5" t="s">
        <v>11</v>
      </c>
      <c r="E3" s="5" t="s">
        <v>13</v>
      </c>
      <c r="R3" s="18" t="s">
        <v>30</v>
      </c>
    </row>
    <row r="4" spans="2:20" x14ac:dyDescent="0.25">
      <c r="B4" s="1" t="s">
        <v>25</v>
      </c>
      <c r="C4" s="4">
        <v>1107.23708263</v>
      </c>
      <c r="D4" s="4">
        <v>1107.5015005738835</v>
      </c>
      <c r="E4" s="4">
        <v>2214.7385832038835</v>
      </c>
      <c r="H4" s="16"/>
      <c r="R4" s="24">
        <f>D5/D4</f>
        <v>5.6320135908750473</v>
      </c>
    </row>
    <row r="5" spans="2:20" x14ac:dyDescent="0.25">
      <c r="B5" s="1" t="s">
        <v>26</v>
      </c>
      <c r="C5" s="4">
        <v>2970.3298901599996</v>
      </c>
      <c r="D5" s="4">
        <v>6237.4635031466205</v>
      </c>
      <c r="E5" s="4">
        <v>9207.7933933066197</v>
      </c>
      <c r="G5" s="16"/>
      <c r="H5" s="16"/>
    </row>
    <row r="6" spans="2:20" x14ac:dyDescent="0.25">
      <c r="B6" s="1" t="s">
        <v>12</v>
      </c>
      <c r="C6" s="4">
        <v>4077.5669727899995</v>
      </c>
      <c r="D6" s="4">
        <v>7344.9650037205038</v>
      </c>
      <c r="E6" s="4">
        <v>11422.531976510503</v>
      </c>
    </row>
    <row r="9" spans="2:20" x14ac:dyDescent="0.25">
      <c r="B9" s="11" t="s">
        <v>9</v>
      </c>
      <c r="C9" s="11"/>
      <c r="D9" s="15">
        <v>1.4E-2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R9" s="19"/>
      <c r="S9" s="19"/>
      <c r="T9" s="19"/>
    </row>
    <row r="10" spans="2:20" x14ac:dyDescent="0.25">
      <c r="B10" s="11"/>
      <c r="C10" s="11"/>
      <c r="D10" s="2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R10" s="19"/>
      <c r="S10" s="19"/>
      <c r="T10" s="19"/>
    </row>
    <row r="11" spans="2:20" x14ac:dyDescent="0.25">
      <c r="B11" s="13" t="s">
        <v>20</v>
      </c>
      <c r="C11" s="13" t="s">
        <v>23</v>
      </c>
      <c r="D11" s="11">
        <v>2018</v>
      </c>
      <c r="E11" s="11">
        <v>2019</v>
      </c>
      <c r="F11" s="11">
        <v>2020</v>
      </c>
      <c r="G11" s="11">
        <v>2021</v>
      </c>
      <c r="H11" s="11">
        <v>2022</v>
      </c>
      <c r="I11" s="11">
        <v>2023</v>
      </c>
      <c r="J11" s="11">
        <v>2024</v>
      </c>
      <c r="K11" s="11">
        <v>2025</v>
      </c>
      <c r="L11" s="11">
        <v>2026</v>
      </c>
      <c r="M11" s="11">
        <v>2027</v>
      </c>
      <c r="N11" s="11">
        <v>2028</v>
      </c>
      <c r="O11" s="11">
        <v>2029</v>
      </c>
      <c r="P11" s="11">
        <v>2030</v>
      </c>
      <c r="R11" s="19"/>
      <c r="S11" s="19"/>
      <c r="T11" s="19"/>
    </row>
    <row r="12" spans="2:20" x14ac:dyDescent="0.25">
      <c r="B12" s="11" t="s">
        <v>8</v>
      </c>
      <c r="C12" s="12">
        <f>SUM(F12:P12)</f>
        <v>1553.2172430112587</v>
      </c>
      <c r="D12" s="12">
        <f>E6*D9</f>
        <v>159.91544767114704</v>
      </c>
      <c r="E12" s="12">
        <f>D20*$D$9</f>
        <v>159.258631403751</v>
      </c>
      <c r="F12" s="12">
        <f>E20*$D$9</f>
        <v>158.61101056409848</v>
      </c>
      <c r="G12" s="12">
        <f t="shared" ref="G12:P12" si="0">F20*$D$9</f>
        <v>154.40547914347383</v>
      </c>
      <c r="H12" s="12">
        <f t="shared" si="0"/>
        <v>150.95882516273792</v>
      </c>
      <c r="I12" s="12">
        <f t="shared" si="0"/>
        <v>147.56042433773231</v>
      </c>
      <c r="J12" s="12">
        <f t="shared" si="0"/>
        <v>144.20960112427679</v>
      </c>
      <c r="K12" s="12">
        <f t="shared" si="0"/>
        <v>140.90568943580965</v>
      </c>
      <c r="L12" s="12">
        <f t="shared" si="0"/>
        <v>137.64803251098104</v>
      </c>
      <c r="M12" s="12">
        <f t="shared" si="0"/>
        <v>134.43598278310003</v>
      </c>
      <c r="N12" s="12">
        <f t="shared" si="0"/>
        <v>131.26890175140935</v>
      </c>
      <c r="O12" s="12">
        <f t="shared" si="0"/>
        <v>128.14615985416236</v>
      </c>
      <c r="P12" s="12">
        <f t="shared" si="0"/>
        <v>125.06713634347682</v>
      </c>
      <c r="R12" s="20"/>
      <c r="S12" s="21"/>
      <c r="T12" s="19"/>
    </row>
    <row r="13" spans="2:20" x14ac:dyDescent="0.25">
      <c r="B13" s="11" t="s">
        <v>15</v>
      </c>
      <c r="C13" s="12">
        <f t="shared" ref="C13:C16" si="1">SUM(F13:P13)</f>
        <v>757.99999999999977</v>
      </c>
      <c r="D13" s="12"/>
      <c r="E13" s="12"/>
      <c r="F13" s="12">
        <f>F25+F38</f>
        <v>68.909090909090907</v>
      </c>
      <c r="G13" s="12">
        <f t="shared" ref="G13:P13" si="2">G25+G38</f>
        <v>68.909090909090907</v>
      </c>
      <c r="H13" s="12">
        <f t="shared" si="2"/>
        <v>68.909090909090907</v>
      </c>
      <c r="I13" s="12">
        <f t="shared" si="2"/>
        <v>68.909090909090907</v>
      </c>
      <c r="J13" s="12">
        <f t="shared" si="2"/>
        <v>68.909090909090907</v>
      </c>
      <c r="K13" s="12">
        <f t="shared" si="2"/>
        <v>68.909090909090907</v>
      </c>
      <c r="L13" s="12">
        <f t="shared" si="2"/>
        <v>68.909090909090907</v>
      </c>
      <c r="M13" s="12">
        <f t="shared" si="2"/>
        <v>68.909090909090907</v>
      </c>
      <c r="N13" s="12">
        <f t="shared" si="2"/>
        <v>68.909090909090907</v>
      </c>
      <c r="O13" s="12">
        <f t="shared" si="2"/>
        <v>68.909090909090907</v>
      </c>
      <c r="P13" s="12">
        <f t="shared" si="2"/>
        <v>68.909090909090907</v>
      </c>
      <c r="R13" s="20"/>
      <c r="S13" s="21"/>
      <c r="T13" s="19"/>
    </row>
    <row r="14" spans="2:20" x14ac:dyDescent="0.25">
      <c r="B14" s="11" t="s">
        <v>14</v>
      </c>
      <c r="C14" s="12">
        <f t="shared" si="1"/>
        <v>50</v>
      </c>
      <c r="D14" s="12"/>
      <c r="E14" s="12"/>
      <c r="F14" s="12">
        <v>50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R14" s="20"/>
      <c r="S14" s="21"/>
      <c r="T14" s="19"/>
    </row>
    <row r="15" spans="2:20" x14ac:dyDescent="0.25">
      <c r="B15" s="11" t="s">
        <v>16</v>
      </c>
      <c r="C15" s="12">
        <f t="shared" si="1"/>
        <v>330</v>
      </c>
      <c r="D15" s="12"/>
      <c r="E15" s="12"/>
      <c r="F15" s="12">
        <f>F27+F40</f>
        <v>30</v>
      </c>
      <c r="G15" s="12">
        <f t="shared" ref="G15:P15" si="3">G27+G40</f>
        <v>30</v>
      </c>
      <c r="H15" s="12">
        <f t="shared" si="3"/>
        <v>30</v>
      </c>
      <c r="I15" s="12">
        <f t="shared" si="3"/>
        <v>30</v>
      </c>
      <c r="J15" s="12">
        <f t="shared" si="3"/>
        <v>30</v>
      </c>
      <c r="K15" s="12">
        <f t="shared" si="3"/>
        <v>30</v>
      </c>
      <c r="L15" s="12">
        <f t="shared" si="3"/>
        <v>30</v>
      </c>
      <c r="M15" s="12">
        <f t="shared" si="3"/>
        <v>30</v>
      </c>
      <c r="N15" s="12">
        <f t="shared" si="3"/>
        <v>30</v>
      </c>
      <c r="O15" s="12">
        <f t="shared" si="3"/>
        <v>30</v>
      </c>
      <c r="P15" s="12">
        <f t="shared" si="3"/>
        <v>30</v>
      </c>
      <c r="R15" s="20"/>
      <c r="S15" s="21"/>
      <c r="T15" s="19"/>
    </row>
    <row r="16" spans="2:20" x14ac:dyDescent="0.25">
      <c r="B16" s="11" t="s">
        <v>17</v>
      </c>
      <c r="C16" s="12">
        <f t="shared" si="1"/>
        <v>1164.625</v>
      </c>
      <c r="D16" s="12"/>
      <c r="E16" s="12"/>
      <c r="F16" s="12">
        <f>F41+F28</f>
        <v>105.875</v>
      </c>
      <c r="G16" s="12">
        <f t="shared" ref="G16:P16" si="4">G41+G28</f>
        <v>105.875</v>
      </c>
      <c r="H16" s="12">
        <f t="shared" si="4"/>
        <v>105.875</v>
      </c>
      <c r="I16" s="12">
        <f t="shared" si="4"/>
        <v>105.875</v>
      </c>
      <c r="J16" s="12">
        <f t="shared" si="4"/>
        <v>105.875</v>
      </c>
      <c r="K16" s="12">
        <f t="shared" si="4"/>
        <v>105.875</v>
      </c>
      <c r="L16" s="12">
        <f t="shared" si="4"/>
        <v>105.875</v>
      </c>
      <c r="M16" s="12">
        <f t="shared" si="4"/>
        <v>105.875</v>
      </c>
      <c r="N16" s="12">
        <f t="shared" si="4"/>
        <v>105.875</v>
      </c>
      <c r="O16" s="12">
        <f t="shared" si="4"/>
        <v>105.875</v>
      </c>
      <c r="P16" s="12">
        <f t="shared" si="4"/>
        <v>105.875</v>
      </c>
      <c r="R16" s="20"/>
      <c r="S16" s="21"/>
      <c r="T16" s="19"/>
    </row>
    <row r="17" spans="2:20" x14ac:dyDescent="0.25">
      <c r="B17" s="11"/>
      <c r="C17" s="9">
        <f>SUM(C12:C16)</f>
        <v>3855.8422430112587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22"/>
      <c r="S17" s="23"/>
      <c r="T17" s="19"/>
    </row>
    <row r="18" spans="2:20" x14ac:dyDescent="0.25">
      <c r="B18" s="11" t="s">
        <v>7</v>
      </c>
      <c r="C18" s="11"/>
      <c r="D18" s="12">
        <v>113</v>
      </c>
      <c r="E18" s="12">
        <v>113</v>
      </c>
      <c r="F18" s="12">
        <v>113</v>
      </c>
      <c r="G18" s="12">
        <v>113</v>
      </c>
      <c r="H18" s="12">
        <v>113</v>
      </c>
      <c r="I18" s="12">
        <v>113</v>
      </c>
      <c r="J18" s="12">
        <v>113</v>
      </c>
      <c r="K18" s="12">
        <v>113</v>
      </c>
      <c r="L18" s="12">
        <v>113</v>
      </c>
      <c r="M18" s="12">
        <v>113</v>
      </c>
      <c r="N18" s="12">
        <v>113</v>
      </c>
      <c r="O18" s="12">
        <v>113</v>
      </c>
      <c r="P18" s="12">
        <v>113</v>
      </c>
      <c r="R18" s="20"/>
      <c r="S18" s="19"/>
      <c r="T18" s="19"/>
    </row>
    <row r="19" spans="2:20" x14ac:dyDescent="0.25"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20"/>
      <c r="S19" s="19"/>
      <c r="T19" s="19"/>
    </row>
    <row r="20" spans="2:20" x14ac:dyDescent="0.25">
      <c r="B20" s="11" t="s">
        <v>6</v>
      </c>
      <c r="C20" s="11"/>
      <c r="D20" s="14">
        <f>E6-D12+D18</f>
        <v>11375.616528839357</v>
      </c>
      <c r="E20" s="14">
        <f>D20-E12+E18</f>
        <v>11329.357897435606</v>
      </c>
      <c r="F20" s="14">
        <f>E20-SUM(F12:F16)+F18</f>
        <v>11028.962795962416</v>
      </c>
      <c r="G20" s="14">
        <f t="shared" ref="G20" si="5">F20-SUM(G12:G16)+G18</f>
        <v>10782.773225909852</v>
      </c>
      <c r="H20" s="14">
        <f t="shared" ref="H20" si="6">G20-SUM(H12:H16)+H18</f>
        <v>10540.030309838023</v>
      </c>
      <c r="I20" s="14">
        <f t="shared" ref="I20" si="7">H20-SUM(I12:I16)+I18</f>
        <v>10300.6857945912</v>
      </c>
      <c r="J20" s="14">
        <f t="shared" ref="J20" si="8">I20-SUM(J12:J16)+J18</f>
        <v>10064.692102557832</v>
      </c>
      <c r="K20" s="14">
        <f t="shared" ref="K20" si="9">J20-SUM(K12:K16)+K18</f>
        <v>9832.0023222129312</v>
      </c>
      <c r="L20" s="14">
        <f t="shared" ref="L20" si="10">K20-SUM(L12:L16)+L18</f>
        <v>9602.5701987928587</v>
      </c>
      <c r="M20" s="14">
        <f t="shared" ref="M20" si="11">L20-SUM(M12:M16)+M18</f>
        <v>9376.3501251006674</v>
      </c>
      <c r="N20" s="14">
        <f t="shared" ref="N20" si="12">M20-SUM(N12:N16)+N18</f>
        <v>9153.2971324401678</v>
      </c>
      <c r="O20" s="14">
        <f t="shared" ref="O20" si="13">N20-SUM(O12:O16)+O18</f>
        <v>8933.366881676915</v>
      </c>
      <c r="P20" s="14">
        <f t="shared" ref="P20" si="14">O20-SUM(P12:P16)+P18</f>
        <v>8716.5156544243473</v>
      </c>
      <c r="R20" s="21"/>
      <c r="S20" s="19"/>
      <c r="T20" s="19"/>
    </row>
    <row r="21" spans="2:20" x14ac:dyDescent="0.25">
      <c r="R21" s="19"/>
      <c r="S21" s="19"/>
      <c r="T21" s="19"/>
    </row>
    <row r="22" spans="2:20" x14ac:dyDescent="0.25">
      <c r="R22" s="7"/>
    </row>
    <row r="23" spans="2:20" x14ac:dyDescent="0.25">
      <c r="B23" s="3" t="s">
        <v>18</v>
      </c>
      <c r="C23" s="13" t="s">
        <v>23</v>
      </c>
      <c r="D23" s="1">
        <v>2018</v>
      </c>
      <c r="E23" s="1">
        <v>2019</v>
      </c>
      <c r="F23" s="1">
        <v>2020</v>
      </c>
      <c r="G23" s="1">
        <v>2021</v>
      </c>
      <c r="H23" s="1">
        <v>2022</v>
      </c>
      <c r="I23" s="1">
        <v>2023</v>
      </c>
      <c r="J23" s="1">
        <v>2024</v>
      </c>
      <c r="K23" s="1">
        <v>2025</v>
      </c>
      <c r="L23" s="1">
        <v>2026</v>
      </c>
      <c r="M23" s="1">
        <v>2027</v>
      </c>
      <c r="N23" s="1">
        <v>2028</v>
      </c>
      <c r="O23" s="1">
        <v>2029</v>
      </c>
      <c r="P23" s="1">
        <v>2030</v>
      </c>
      <c r="R23" s="7"/>
    </row>
    <row r="24" spans="2:20" x14ac:dyDescent="0.25">
      <c r="B24" s="1" t="s">
        <v>19</v>
      </c>
      <c r="C24" s="12">
        <f>SUM(F24:P24)</f>
        <v>325.60359463162678</v>
      </c>
      <c r="D24" s="2">
        <f>$E$4*$D$9</f>
        <v>31.006340164854372</v>
      </c>
      <c r="E24" s="2">
        <f>D32*$D$9</f>
        <v>31.188251402546406</v>
      </c>
      <c r="F24" s="2">
        <f t="shared" ref="F24:P24" si="15">E32*$D$9</f>
        <v>31.367615882910759</v>
      </c>
      <c r="G24" s="2">
        <f t="shared" si="15"/>
        <v>30.99910562418637</v>
      </c>
      <c r="H24" s="2">
        <f t="shared" si="15"/>
        <v>30.635754509084123</v>
      </c>
      <c r="I24" s="2">
        <f t="shared" si="15"/>
        <v>30.277490309593308</v>
      </c>
      <c r="J24" s="2">
        <f t="shared" si="15"/>
        <v>29.924241808895363</v>
      </c>
      <c r="K24" s="2">
        <f t="shared" si="15"/>
        <v>29.575938787207193</v>
      </c>
      <c r="L24" s="2">
        <f t="shared" si="15"/>
        <v>29.232512007822656</v>
      </c>
      <c r="M24" s="2">
        <f t="shared" si="15"/>
        <v>28.893893203349503</v>
      </c>
      <c r="N24" s="2">
        <f t="shared" si="15"/>
        <v>28.560015062138973</v>
      </c>
      <c r="O24" s="2">
        <f t="shared" si="15"/>
        <v>28.23081121490539</v>
      </c>
      <c r="P24" s="2">
        <f t="shared" si="15"/>
        <v>27.906216221533079</v>
      </c>
      <c r="R24" s="10"/>
    </row>
    <row r="25" spans="2:20" x14ac:dyDescent="0.25">
      <c r="B25" s="1" t="s">
        <v>15</v>
      </c>
      <c r="C25" s="12">
        <v>115</v>
      </c>
      <c r="D25" s="2"/>
      <c r="E25" s="2"/>
      <c r="F25" s="2">
        <f>$C$25/11</f>
        <v>10.454545454545455</v>
      </c>
      <c r="G25" s="2">
        <f t="shared" ref="G25:P25" si="16">$C$25/11</f>
        <v>10.454545454545455</v>
      </c>
      <c r="H25" s="2">
        <f t="shared" si="16"/>
        <v>10.454545454545455</v>
      </c>
      <c r="I25" s="2">
        <f t="shared" si="16"/>
        <v>10.454545454545455</v>
      </c>
      <c r="J25" s="2">
        <f t="shared" si="16"/>
        <v>10.454545454545455</v>
      </c>
      <c r="K25" s="2">
        <f t="shared" si="16"/>
        <v>10.454545454545455</v>
      </c>
      <c r="L25" s="2">
        <f t="shared" si="16"/>
        <v>10.454545454545455</v>
      </c>
      <c r="M25" s="2">
        <f t="shared" si="16"/>
        <v>10.454545454545455</v>
      </c>
      <c r="N25" s="2">
        <f t="shared" si="16"/>
        <v>10.454545454545455</v>
      </c>
      <c r="O25" s="2">
        <f t="shared" si="16"/>
        <v>10.454545454545455</v>
      </c>
      <c r="P25" s="2">
        <f t="shared" si="16"/>
        <v>10.454545454545455</v>
      </c>
      <c r="R25" s="10"/>
    </row>
    <row r="26" spans="2:20" x14ac:dyDescent="0.25">
      <c r="B26" s="1" t="s">
        <v>14</v>
      </c>
      <c r="C26" s="12">
        <f t="shared" ref="C26:C28" si="17">SUM(F26:P26)</f>
        <v>0</v>
      </c>
      <c r="D26" s="2"/>
      <c r="E26" s="2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R26" s="10"/>
    </row>
    <row r="27" spans="2:20" x14ac:dyDescent="0.25">
      <c r="B27" s="1" t="s">
        <v>16</v>
      </c>
      <c r="C27" s="12">
        <f>SUM(F27:P27)</f>
        <v>55</v>
      </c>
      <c r="D27" s="2"/>
      <c r="E27" s="2"/>
      <c r="F27" s="2">
        <v>5</v>
      </c>
      <c r="G27" s="2">
        <v>5</v>
      </c>
      <c r="H27" s="2">
        <v>5</v>
      </c>
      <c r="I27" s="2">
        <v>5</v>
      </c>
      <c r="J27" s="2">
        <v>5</v>
      </c>
      <c r="K27" s="2">
        <v>5</v>
      </c>
      <c r="L27" s="2">
        <v>5</v>
      </c>
      <c r="M27" s="2">
        <v>5</v>
      </c>
      <c r="N27" s="2">
        <v>5</v>
      </c>
      <c r="O27" s="2">
        <v>5</v>
      </c>
      <c r="P27" s="2">
        <v>5</v>
      </c>
      <c r="R27" s="10"/>
    </row>
    <row r="28" spans="2:20" x14ac:dyDescent="0.25">
      <c r="B28" s="1" t="s">
        <v>17</v>
      </c>
      <c r="C28" s="12">
        <f t="shared" si="17"/>
        <v>258.5</v>
      </c>
      <c r="D28" s="2"/>
      <c r="E28" s="2"/>
      <c r="F28" s="2">
        <f>Benchmarkingpotentiale!$C$8</f>
        <v>23.5</v>
      </c>
      <c r="G28" s="2">
        <f>Benchmarkingpotentiale!$C$8</f>
        <v>23.5</v>
      </c>
      <c r="H28" s="2">
        <f>Benchmarkingpotentiale!$C$8</f>
        <v>23.5</v>
      </c>
      <c r="I28" s="2">
        <f>Benchmarkingpotentiale!$C$8</f>
        <v>23.5</v>
      </c>
      <c r="J28" s="2">
        <f>Benchmarkingpotentiale!$C$8</f>
        <v>23.5</v>
      </c>
      <c r="K28" s="2">
        <f>Benchmarkingpotentiale!$C$8</f>
        <v>23.5</v>
      </c>
      <c r="L28" s="2">
        <f>Benchmarkingpotentiale!$C$8</f>
        <v>23.5</v>
      </c>
      <c r="M28" s="2">
        <f>Benchmarkingpotentiale!$C$8</f>
        <v>23.5</v>
      </c>
      <c r="N28" s="2">
        <f>Benchmarkingpotentiale!$C$8</f>
        <v>23.5</v>
      </c>
      <c r="O28" s="2">
        <f>Benchmarkingpotentiale!$C$8</f>
        <v>23.5</v>
      </c>
      <c r="P28" s="2">
        <f>Benchmarkingpotentiale!$C$8</f>
        <v>23.5</v>
      </c>
      <c r="R28" s="10"/>
    </row>
    <row r="29" spans="2:20" x14ac:dyDescent="0.25">
      <c r="B29" s="1"/>
      <c r="C29" s="9">
        <f>SUM(C24:C28)</f>
        <v>754.10359463162672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10"/>
    </row>
    <row r="30" spans="2:20" x14ac:dyDescent="0.25">
      <c r="B30" s="1" t="s">
        <v>7</v>
      </c>
      <c r="C30" s="1"/>
      <c r="D30" s="2">
        <v>44</v>
      </c>
      <c r="E30" s="2">
        <v>44</v>
      </c>
      <c r="F30" s="2">
        <v>44</v>
      </c>
      <c r="G30" s="2">
        <v>44</v>
      </c>
      <c r="H30" s="2">
        <v>44</v>
      </c>
      <c r="I30" s="2">
        <v>44</v>
      </c>
      <c r="J30" s="2">
        <v>44</v>
      </c>
      <c r="K30" s="2">
        <v>44</v>
      </c>
      <c r="L30" s="2">
        <v>44</v>
      </c>
      <c r="M30" s="2">
        <v>44</v>
      </c>
      <c r="N30" s="2">
        <v>44</v>
      </c>
      <c r="O30" s="2">
        <v>44</v>
      </c>
      <c r="P30" s="2">
        <v>44</v>
      </c>
      <c r="R30" s="10"/>
    </row>
    <row r="31" spans="2:20" x14ac:dyDescent="0.25"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10"/>
    </row>
    <row r="32" spans="2:20" x14ac:dyDescent="0.25">
      <c r="B32" s="1" t="s">
        <v>6</v>
      </c>
      <c r="C32" s="1"/>
      <c r="D32" s="4">
        <f>E4-D24+D30</f>
        <v>2227.7322430390291</v>
      </c>
      <c r="E32" s="4">
        <f>D32-E24+E30</f>
        <v>2240.5439916364826</v>
      </c>
      <c r="F32" s="4">
        <f t="shared" ref="F32:P32" si="18">E32-SUM(F24:F28)+F30</f>
        <v>2214.2218302990264</v>
      </c>
      <c r="G32" s="4">
        <f t="shared" si="18"/>
        <v>2188.2681792202943</v>
      </c>
      <c r="H32" s="4">
        <f t="shared" si="18"/>
        <v>2162.6778792566647</v>
      </c>
      <c r="I32" s="4">
        <f t="shared" si="18"/>
        <v>2137.4458434925259</v>
      </c>
      <c r="J32" s="4">
        <f t="shared" si="18"/>
        <v>2112.5670562290852</v>
      </c>
      <c r="K32" s="4">
        <f t="shared" si="18"/>
        <v>2088.0365719873325</v>
      </c>
      <c r="L32" s="4">
        <f t="shared" si="18"/>
        <v>2063.8495145249644</v>
      </c>
      <c r="M32" s="4">
        <f t="shared" si="18"/>
        <v>2040.0010758670694</v>
      </c>
      <c r="N32" s="4">
        <f t="shared" si="18"/>
        <v>2016.4865153503849</v>
      </c>
      <c r="O32" s="4">
        <f t="shared" si="18"/>
        <v>1993.3011586809341</v>
      </c>
      <c r="P32" s="4">
        <f t="shared" si="18"/>
        <v>1970.4403970048556</v>
      </c>
      <c r="R32" s="7"/>
    </row>
    <row r="33" spans="2:18" x14ac:dyDescent="0.25"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R33" s="7"/>
    </row>
    <row r="34" spans="2:18" x14ac:dyDescent="0.25">
      <c r="B34" s="7"/>
      <c r="C34" s="7"/>
      <c r="D34" s="7"/>
      <c r="E34" s="7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8" x14ac:dyDescent="0.25">
      <c r="B35" s="7"/>
      <c r="C35" s="7"/>
      <c r="D35" s="7"/>
      <c r="E35" s="7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8" x14ac:dyDescent="0.25">
      <c r="B36" s="3" t="s">
        <v>21</v>
      </c>
      <c r="C36" s="13" t="s">
        <v>23</v>
      </c>
      <c r="D36" s="1">
        <v>2018</v>
      </c>
      <c r="E36" s="1">
        <v>2019</v>
      </c>
      <c r="F36" s="1">
        <v>2020</v>
      </c>
      <c r="G36" s="1">
        <v>2021</v>
      </c>
      <c r="H36" s="1">
        <v>2022</v>
      </c>
      <c r="I36" s="1">
        <v>2023</v>
      </c>
      <c r="J36" s="1">
        <v>2024</v>
      </c>
      <c r="K36" s="1">
        <v>2025</v>
      </c>
      <c r="L36" s="1">
        <v>2026</v>
      </c>
      <c r="M36" s="1">
        <v>2027</v>
      </c>
      <c r="N36" s="1">
        <v>2028</v>
      </c>
      <c r="O36" s="1">
        <v>2029</v>
      </c>
      <c r="P36" s="1">
        <v>2030</v>
      </c>
    </row>
    <row r="37" spans="2:18" x14ac:dyDescent="0.25">
      <c r="B37" s="1" t="s">
        <v>19</v>
      </c>
      <c r="C37" s="12">
        <f>SUM(F37:P37)</f>
        <v>1227.6136483796315</v>
      </c>
      <c r="D37" s="2">
        <f>$E$5*$D$9</f>
        <v>128.90910750629268</v>
      </c>
      <c r="E37" s="2">
        <f>$D$45*$D$9</f>
        <v>128.07038000120457</v>
      </c>
      <c r="F37" s="2">
        <f>E45*$D$9</f>
        <v>127.2433946811877</v>
      </c>
      <c r="G37" s="2">
        <f t="shared" ref="G37:P37" si="19">F45*$D$9</f>
        <v>123.40637351928744</v>
      </c>
      <c r="H37" s="2">
        <f t="shared" si="19"/>
        <v>120.32307065365377</v>
      </c>
      <c r="I37" s="2">
        <f t="shared" si="19"/>
        <v>117.28293402813898</v>
      </c>
      <c r="J37" s="2">
        <f t="shared" si="19"/>
        <v>114.28535931538138</v>
      </c>
      <c r="K37" s="2">
        <f t="shared" si="19"/>
        <v>111.32975064860241</v>
      </c>
      <c r="L37" s="2">
        <f t="shared" si="19"/>
        <v>108.41552050315835</v>
      </c>
      <c r="M37" s="2">
        <f t="shared" si="19"/>
        <v>105.5420895797505</v>
      </c>
      <c r="N37" s="2">
        <f t="shared" si="19"/>
        <v>102.70888668927036</v>
      </c>
      <c r="O37" s="2">
        <f t="shared" si="19"/>
        <v>99.915348639256933</v>
      </c>
      <c r="P37" s="2">
        <f t="shared" si="19"/>
        <v>97.160920121943704</v>
      </c>
    </row>
    <row r="38" spans="2:18" x14ac:dyDescent="0.25">
      <c r="B38" s="1" t="s">
        <v>15</v>
      </c>
      <c r="C38" s="12">
        <v>643</v>
      </c>
      <c r="D38" s="2"/>
      <c r="E38" s="2"/>
      <c r="F38" s="2">
        <f>$C$38/11</f>
        <v>58.454545454545453</v>
      </c>
      <c r="G38" s="2">
        <f t="shared" ref="G38:P38" si="20">$C$38/11</f>
        <v>58.454545454545453</v>
      </c>
      <c r="H38" s="2">
        <f t="shared" si="20"/>
        <v>58.454545454545453</v>
      </c>
      <c r="I38" s="2">
        <f t="shared" si="20"/>
        <v>58.454545454545453</v>
      </c>
      <c r="J38" s="2">
        <f t="shared" si="20"/>
        <v>58.454545454545453</v>
      </c>
      <c r="K38" s="2">
        <f t="shared" si="20"/>
        <v>58.454545454545453</v>
      </c>
      <c r="L38" s="2">
        <f t="shared" si="20"/>
        <v>58.454545454545453</v>
      </c>
      <c r="M38" s="2">
        <f t="shared" si="20"/>
        <v>58.454545454545453</v>
      </c>
      <c r="N38" s="2">
        <f t="shared" si="20"/>
        <v>58.454545454545453</v>
      </c>
      <c r="O38" s="2">
        <f t="shared" si="20"/>
        <v>58.454545454545453</v>
      </c>
      <c r="P38" s="2">
        <f t="shared" si="20"/>
        <v>58.454545454545453</v>
      </c>
    </row>
    <row r="39" spans="2:18" x14ac:dyDescent="0.25">
      <c r="B39" s="1" t="s">
        <v>14</v>
      </c>
      <c r="C39" s="12">
        <f t="shared" ref="C39:C41" si="21">SUM(F39:P39)</f>
        <v>50</v>
      </c>
      <c r="D39" s="2"/>
      <c r="E39" s="2"/>
      <c r="F39" s="2">
        <v>50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2:18" x14ac:dyDescent="0.25">
      <c r="B40" s="1" t="s">
        <v>16</v>
      </c>
      <c r="C40" s="12">
        <f t="shared" si="21"/>
        <v>275</v>
      </c>
      <c r="D40" s="2"/>
      <c r="E40" s="2"/>
      <c r="F40" s="2">
        <v>25</v>
      </c>
      <c r="G40" s="2">
        <v>25</v>
      </c>
      <c r="H40" s="2">
        <v>25</v>
      </c>
      <c r="I40" s="2">
        <v>25</v>
      </c>
      <c r="J40" s="2">
        <v>25</v>
      </c>
      <c r="K40" s="2">
        <v>25</v>
      </c>
      <c r="L40" s="2">
        <v>25</v>
      </c>
      <c r="M40" s="2">
        <v>25</v>
      </c>
      <c r="N40" s="2">
        <v>25</v>
      </c>
      <c r="O40" s="2">
        <v>25</v>
      </c>
      <c r="P40" s="2">
        <v>25</v>
      </c>
    </row>
    <row r="41" spans="2:18" x14ac:dyDescent="0.25">
      <c r="B41" s="1" t="s">
        <v>17</v>
      </c>
      <c r="C41" s="12">
        <f t="shared" si="21"/>
        <v>906.125</v>
      </c>
      <c r="D41" s="2"/>
      <c r="E41" s="2"/>
      <c r="F41" s="2">
        <f>Benchmarkingpotentiale!$C$9</f>
        <v>82.375</v>
      </c>
      <c r="G41" s="2">
        <f>Benchmarkingpotentiale!$C$9</f>
        <v>82.375</v>
      </c>
      <c r="H41" s="2">
        <f>Benchmarkingpotentiale!$C$9</f>
        <v>82.375</v>
      </c>
      <c r="I41" s="2">
        <f>Benchmarkingpotentiale!$C$9</f>
        <v>82.375</v>
      </c>
      <c r="J41" s="2">
        <f>Benchmarkingpotentiale!$C$9</f>
        <v>82.375</v>
      </c>
      <c r="K41" s="2">
        <f>Benchmarkingpotentiale!$C$9</f>
        <v>82.375</v>
      </c>
      <c r="L41" s="2">
        <f>Benchmarkingpotentiale!$C$9</f>
        <v>82.375</v>
      </c>
      <c r="M41" s="2">
        <f>Benchmarkingpotentiale!$C$9</f>
        <v>82.375</v>
      </c>
      <c r="N41" s="2">
        <f>Benchmarkingpotentiale!$C$9</f>
        <v>82.375</v>
      </c>
      <c r="O41" s="2">
        <f>Benchmarkingpotentiale!$C$9</f>
        <v>82.375</v>
      </c>
      <c r="P41" s="2">
        <f>Benchmarkingpotentiale!$C$9</f>
        <v>82.375</v>
      </c>
    </row>
    <row r="42" spans="2:18" x14ac:dyDescent="0.25">
      <c r="B42" s="1"/>
      <c r="C42" s="9">
        <f>SUM(C37:C41)</f>
        <v>3101.7386483796317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8" x14ac:dyDescent="0.25">
      <c r="B43" s="1" t="s">
        <v>7</v>
      </c>
      <c r="C43" s="1"/>
      <c r="D43" s="2">
        <v>69</v>
      </c>
      <c r="E43" s="2">
        <v>69</v>
      </c>
      <c r="F43" s="2">
        <v>69</v>
      </c>
      <c r="G43" s="2">
        <v>69</v>
      </c>
      <c r="H43" s="2">
        <v>69</v>
      </c>
      <c r="I43" s="2">
        <v>69</v>
      </c>
      <c r="J43" s="2">
        <v>69</v>
      </c>
      <c r="K43" s="2">
        <v>69</v>
      </c>
      <c r="L43" s="2">
        <v>69</v>
      </c>
      <c r="M43" s="2">
        <v>69</v>
      </c>
      <c r="N43" s="2">
        <v>69</v>
      </c>
      <c r="O43" s="2">
        <v>69</v>
      </c>
      <c r="P43" s="2">
        <v>69</v>
      </c>
    </row>
    <row r="44" spans="2:18" x14ac:dyDescent="0.2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8" x14ac:dyDescent="0.25">
      <c r="B45" s="1" t="s">
        <v>22</v>
      </c>
      <c r="C45" s="1"/>
      <c r="D45" s="4">
        <f>E5-D37+D43</f>
        <v>9147.8842858003263</v>
      </c>
      <c r="E45" s="4">
        <f>D45-E37+E43</f>
        <v>9088.8139057991211</v>
      </c>
      <c r="F45" s="4">
        <f>E45-SUM(F37:F41)+F43</f>
        <v>8814.7409656633881</v>
      </c>
      <c r="G45" s="4">
        <f t="shared" ref="G45:P45" si="22">F45-SUM(G37:G41)+G43</f>
        <v>8594.5050466895555</v>
      </c>
      <c r="H45" s="4">
        <f t="shared" si="22"/>
        <v>8377.3524305813553</v>
      </c>
      <c r="I45" s="4">
        <f t="shared" si="22"/>
        <v>8163.2399510986706</v>
      </c>
      <c r="J45" s="4">
        <f t="shared" si="22"/>
        <v>7952.1250463287433</v>
      </c>
      <c r="K45" s="4">
        <f t="shared" si="22"/>
        <v>7743.9657502255959</v>
      </c>
      <c r="L45" s="4">
        <f t="shared" si="22"/>
        <v>7538.7206842678925</v>
      </c>
      <c r="M45" s="4">
        <f t="shared" si="22"/>
        <v>7336.3490492335968</v>
      </c>
      <c r="N45" s="4">
        <f t="shared" si="22"/>
        <v>7136.8106170897809</v>
      </c>
      <c r="O45" s="4">
        <f t="shared" si="22"/>
        <v>6940.0657229959788</v>
      </c>
      <c r="P45" s="4">
        <f t="shared" si="22"/>
        <v>6746.0752574194894</v>
      </c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C9" sqref="C9"/>
    </sheetView>
  </sheetViews>
  <sheetFormatPr defaultRowHeight="15" x14ac:dyDescent="0.25"/>
  <cols>
    <col min="2" max="2" width="45.42578125" bestFit="1" customWidth="1"/>
  </cols>
  <sheetData>
    <row r="2" spans="1:15" x14ac:dyDescent="0.25">
      <c r="B2" s="3" t="s">
        <v>2</v>
      </c>
      <c r="C2" s="1"/>
    </row>
    <row r="3" spans="1:15" x14ac:dyDescent="0.25">
      <c r="B3" s="1" t="s">
        <v>4</v>
      </c>
      <c r="C3" s="1">
        <v>188</v>
      </c>
      <c r="E3" t="s">
        <v>28</v>
      </c>
    </row>
    <row r="4" spans="1:15" x14ac:dyDescent="0.25">
      <c r="B4" s="1" t="s">
        <v>5</v>
      </c>
      <c r="C4" s="1">
        <v>659</v>
      </c>
      <c r="E4" t="s">
        <v>29</v>
      </c>
    </row>
    <row r="5" spans="1:15" x14ac:dyDescent="0.25">
      <c r="B5" s="1" t="s">
        <v>3</v>
      </c>
      <c r="C5" s="1">
        <v>8</v>
      </c>
    </row>
    <row r="7" spans="1:15" x14ac:dyDescent="0.25">
      <c r="B7" s="3" t="s">
        <v>24</v>
      </c>
      <c r="C7" s="1"/>
    </row>
    <row r="8" spans="1:15" x14ac:dyDescent="0.25">
      <c r="B8" s="1" t="s">
        <v>0</v>
      </c>
      <c r="C8" s="2">
        <f>C3/$C$5</f>
        <v>23.5</v>
      </c>
    </row>
    <row r="9" spans="1:15" x14ac:dyDescent="0.25">
      <c r="B9" s="1" t="s">
        <v>1</v>
      </c>
      <c r="C9" s="2">
        <f>C4/$C$5</f>
        <v>82.375</v>
      </c>
    </row>
    <row r="10" spans="1: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1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10"/>
      <c r="D13" s="10"/>
      <c r="E13" s="10"/>
      <c r="F13" s="10"/>
      <c r="G13" s="10"/>
      <c r="H13" s="10"/>
      <c r="I13" s="10"/>
      <c r="J13" s="7"/>
      <c r="K13" s="7"/>
      <c r="L13" s="10"/>
      <c r="M13" s="10"/>
      <c r="N13" s="7"/>
      <c r="O13" s="7"/>
    </row>
    <row r="14" spans="1:15" x14ac:dyDescent="0.25">
      <c r="A14" s="7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1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/>
      <c r="C21" s="10"/>
      <c r="D21" s="10"/>
      <c r="E21" s="10"/>
      <c r="F21" s="10"/>
      <c r="G21" s="10"/>
      <c r="H21" s="10"/>
      <c r="I21" s="10"/>
      <c r="J21" s="7"/>
      <c r="K21" s="7"/>
      <c r="L21" s="10"/>
      <c r="M21" s="10"/>
      <c r="N21" s="7"/>
      <c r="O21" s="7"/>
    </row>
    <row r="22" spans="1:15" x14ac:dyDescent="0.25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/>
      <c r="B35" s="7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conditionalFormatting sqref="B3: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Produktivitetsudvikling</vt:lpstr>
      <vt:lpstr>Benchmarkingpotentiale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2020-05-06T04:43:57Z</dcterms:created>
  <dcterms:modified xsi:type="dcterms:W3CDTF">2020-05-06T04:45:53Z</dcterms:modified>
</cp:coreProperties>
</file>